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5480" windowHeight="16420" tabRatio="500"/>
  </bookViews>
  <sheets>
    <sheet name="Feuil1" sheetId="1" r:id="rId1"/>
  </sheets>
  <calcPr calcId="140001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40" i="1" l="1"/>
  <c r="V35" i="1"/>
  <c r="Q35" i="1"/>
  <c r="L35" i="1"/>
  <c r="L34" i="1"/>
  <c r="Y35" i="1"/>
  <c r="F11" i="1"/>
  <c r="G11" i="1"/>
  <c r="K11" i="1"/>
  <c r="L11" i="1"/>
  <c r="P11" i="1"/>
  <c r="Q11" i="1"/>
  <c r="U11" i="1"/>
  <c r="V11" i="1"/>
  <c r="X11" i="1"/>
  <c r="Y11" i="1"/>
  <c r="F13" i="1"/>
  <c r="G13" i="1"/>
  <c r="K13" i="1"/>
  <c r="L13" i="1"/>
  <c r="P13" i="1"/>
  <c r="Q13" i="1"/>
  <c r="U13" i="1"/>
  <c r="V13" i="1"/>
  <c r="X13" i="1"/>
  <c r="Y13" i="1"/>
  <c r="K15" i="1"/>
  <c r="L15" i="1"/>
  <c r="P15" i="1"/>
  <c r="Q15" i="1"/>
  <c r="U15" i="1"/>
  <c r="V15" i="1"/>
  <c r="X15" i="1"/>
  <c r="Y15" i="1"/>
  <c r="F17" i="1"/>
  <c r="G17" i="1"/>
  <c r="K17" i="1"/>
  <c r="L17" i="1"/>
  <c r="P17" i="1"/>
  <c r="Q17" i="1"/>
  <c r="U17" i="1"/>
  <c r="V17" i="1"/>
  <c r="X17" i="1"/>
  <c r="Y17" i="1"/>
  <c r="F19" i="1"/>
  <c r="G19" i="1"/>
  <c r="K19" i="1"/>
  <c r="L19" i="1"/>
  <c r="P19" i="1"/>
  <c r="Q19" i="1"/>
  <c r="U19" i="1"/>
  <c r="V19" i="1"/>
  <c r="X19" i="1"/>
  <c r="Y19" i="1"/>
  <c r="F21" i="1"/>
  <c r="G21" i="1"/>
  <c r="K21" i="1"/>
  <c r="L21" i="1"/>
  <c r="P21" i="1"/>
  <c r="Q21" i="1"/>
  <c r="U21" i="1"/>
  <c r="V21" i="1"/>
  <c r="X21" i="1"/>
  <c r="Y21" i="1"/>
  <c r="F23" i="1"/>
  <c r="G23" i="1"/>
  <c r="K23" i="1"/>
  <c r="L23" i="1"/>
  <c r="P23" i="1"/>
  <c r="Q23" i="1"/>
  <c r="U23" i="1"/>
  <c r="V23" i="1"/>
  <c r="X23" i="1"/>
  <c r="Y23" i="1"/>
  <c r="F25" i="1"/>
  <c r="G25" i="1"/>
  <c r="K25" i="1"/>
  <c r="L25" i="1"/>
  <c r="P25" i="1"/>
  <c r="Q25" i="1"/>
  <c r="U25" i="1"/>
  <c r="V25" i="1"/>
  <c r="X25" i="1"/>
  <c r="Y25" i="1"/>
  <c r="K27" i="1"/>
  <c r="L27" i="1"/>
  <c r="P27" i="1"/>
  <c r="Q27" i="1"/>
  <c r="U27" i="1"/>
  <c r="V27" i="1"/>
  <c r="X27" i="1"/>
  <c r="Y27" i="1"/>
  <c r="F29" i="1"/>
  <c r="G29" i="1"/>
  <c r="K29" i="1"/>
  <c r="L29" i="1"/>
  <c r="P29" i="1"/>
  <c r="Q29" i="1"/>
  <c r="U29" i="1"/>
  <c r="V29" i="1"/>
  <c r="X29" i="1"/>
  <c r="Y29" i="1"/>
  <c r="F31" i="1"/>
  <c r="G31" i="1"/>
  <c r="K31" i="1"/>
  <c r="L31" i="1"/>
  <c r="P31" i="1"/>
  <c r="Q31" i="1"/>
  <c r="U31" i="1"/>
  <c r="V31" i="1"/>
  <c r="X31" i="1"/>
  <c r="Y31" i="1"/>
  <c r="Q34" i="1"/>
  <c r="V34" i="1"/>
  <c r="Y34" i="1"/>
  <c r="Y37" i="1"/>
  <c r="C5" i="1"/>
  <c r="C7" i="1"/>
  <c r="M40" i="1"/>
  <c r="H40" i="1"/>
  <c r="A40" i="1"/>
  <c r="G38" i="1"/>
  <c r="L38" i="1"/>
  <c r="Q38" i="1"/>
  <c r="V38" i="1"/>
  <c r="W38" i="1"/>
  <c r="X38" i="1"/>
  <c r="X37" i="1"/>
  <c r="T37" i="1"/>
  <c r="O37" i="1"/>
  <c r="J37" i="1"/>
  <c r="E37" i="1"/>
  <c r="F15" i="1"/>
</calcChain>
</file>

<file path=xl/sharedStrings.xml><?xml version="1.0" encoding="utf-8"?>
<sst xmlns="http://schemas.openxmlformats.org/spreadsheetml/2006/main" count="130" uniqueCount="40">
  <si>
    <t>DHG DU COLLEGE</t>
  </si>
  <si>
    <t>TARTEMPION</t>
  </si>
  <si>
    <t>Dotation "de base" = 26 h par classe (les horaires élèves)
La marge nationale = 3 h par division
Complément donné par le Rectorat : - part modulable dans certaines académies, 
                                                                  - ou dans d'autres ajout au H/E de base (au delà des 29 heures)</t>
  </si>
  <si>
    <t>Marge "nationale"</t>
  </si>
  <si>
    <t>heures</t>
  </si>
  <si>
    <t>CE : Classe entière</t>
  </si>
  <si>
    <t>Marge "rectorale"</t>
  </si>
  <si>
    <t>G : en groupe</t>
  </si>
  <si>
    <t>Marge à utiliser</t>
  </si>
  <si>
    <t>Structure</t>
  </si>
  <si>
    <t>Disciplines</t>
  </si>
  <si>
    <t xml:space="preserve">Sixième </t>
  </si>
  <si>
    <t>Cinquième</t>
  </si>
  <si>
    <t>Quatrième</t>
  </si>
  <si>
    <t>Troisième</t>
  </si>
  <si>
    <t>Autres</t>
  </si>
  <si>
    <t>Total</t>
  </si>
  <si>
    <t>Marge</t>
  </si>
  <si>
    <t>Français</t>
  </si>
  <si>
    <t>CE</t>
  </si>
  <si>
    <t>G</t>
  </si>
  <si>
    <t>LV1</t>
  </si>
  <si>
    <t>LV2</t>
  </si>
  <si>
    <t>Histoire-Géographie
EMC</t>
  </si>
  <si>
    <t>Arts plastiques</t>
  </si>
  <si>
    <t>Education musicale</t>
  </si>
  <si>
    <t>Maths</t>
  </si>
  <si>
    <t>SVT</t>
  </si>
  <si>
    <t>Technologie</t>
  </si>
  <si>
    <t>Une lutte à mener !</t>
  </si>
  <si>
    <t>Physique</t>
  </si>
  <si>
    <t>EPS</t>
  </si>
  <si>
    <t>Compléments</t>
  </si>
  <si>
    <t>Latin</t>
  </si>
  <si>
    <t>Gr</t>
  </si>
  <si>
    <t>Totaux</t>
  </si>
  <si>
    <t>Horaire élève</t>
  </si>
  <si>
    <t>Moyens par niveaux</t>
  </si>
  <si>
    <t>heures :</t>
  </si>
  <si>
    <t>Attention : seules les cellules sur fond jaune sont à remplir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</si>
</sst>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</font>
    <font>
      <b/>
      <sz val="20"/>
      <name val="Verdana"/>
      <family val="2"/>
      <charset val="1"/>
    </font>
    <font>
      <b/>
      <sz val="20"/>
      <color theme="1"/>
      <name val="Verdana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name val="Calibri"/>
      <charset val="1"/>
    </font>
    <font>
      <b/>
      <sz val="12"/>
      <color rgb="FFFF0000"/>
      <name val="Calibri"/>
      <charset val="1"/>
    </font>
    <font>
      <b/>
      <sz val="16"/>
      <color theme="1"/>
      <name val="Calibri"/>
      <charset val="1"/>
    </font>
    <font>
      <b/>
      <sz val="16"/>
      <color rgb="FFFF6600"/>
      <name val="Calibri"/>
      <charset val="1"/>
    </font>
    <font>
      <b/>
      <sz val="14"/>
      <color rgb="FFFF0000"/>
      <name val="Verdana"/>
      <family val="2"/>
      <charset val="1"/>
    </font>
    <font>
      <sz val="14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79989013336588644"/>
        <bgColor rgb="FFD9D9D9"/>
      </patternFill>
    </fill>
    <fill>
      <patternFill patternType="solid">
        <fgColor theme="0" tint="-0.14999847407452621"/>
        <bgColor rgb="FFDEEBF7"/>
      </patternFill>
    </fill>
    <fill>
      <patternFill patternType="solid">
        <fgColor rgb="FFCCFFCC"/>
        <bgColor rgb="FFCCFFFF"/>
      </patternFill>
    </fill>
    <fill>
      <patternFill patternType="solid">
        <fgColor theme="0" tint="-0.249977111117893"/>
        <bgColor rgb="FFD9D9D9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/>
    <xf numFmtId="0" fontId="3" fillId="2" borderId="0" xfId="0" applyFont="1" applyFill="1"/>
    <xf numFmtId="0" fontId="4" fillId="3" borderId="0" xfId="0" applyFont="1" applyFill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3" fillId="2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/>
    <xf numFmtId="0" fontId="3" fillId="0" borderId="33" xfId="0" applyFont="1" applyBorder="1"/>
    <xf numFmtId="0" fontId="3" fillId="0" borderId="34" xfId="0" applyFont="1" applyBorder="1" applyAlignment="1">
      <alignment horizontal="center" vertical="center"/>
    </xf>
    <xf numFmtId="0" fontId="3" fillId="5" borderId="3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3" borderId="3" xfId="0" applyFont="1" applyFill="1" applyBorder="1"/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0" fillId="0" borderId="0" xfId="0" applyFill="1"/>
    <xf numFmtId="0" fontId="4" fillId="0" borderId="3" xfId="0" applyFont="1" applyBorder="1" applyAlignment="1"/>
    <xf numFmtId="0" fontId="3" fillId="0" borderId="3" xfId="0" applyFont="1" applyBorder="1" applyAlignment="1"/>
    <xf numFmtId="0" fontId="6" fillId="3" borderId="34" xfId="0" applyFont="1" applyFill="1" applyBorder="1" applyAlignment="1">
      <alignment horizontal="center" vertical="center"/>
    </xf>
    <xf numFmtId="0" fontId="3" fillId="0" borderId="34" xfId="0" applyFont="1" applyBorder="1" applyAlignment="1"/>
    <xf numFmtId="0" fontId="7" fillId="4" borderId="19" xfId="0" applyFont="1" applyFill="1" applyBorder="1" applyAlignment="1">
      <alignment horizontal="righ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3" fillId="0" borderId="21" xfId="0" applyFont="1" applyBorder="1" applyAlignment="1"/>
    <xf numFmtId="0" fontId="3" fillId="2" borderId="23" xfId="0" applyFont="1" applyFill="1" applyBorder="1" applyAlignment="1">
      <alignment horizontal="center"/>
    </xf>
    <xf numFmtId="0" fontId="3" fillId="0" borderId="26" xfId="0" applyFont="1" applyBorder="1" applyAlignment="1"/>
    <xf numFmtId="0" fontId="3" fillId="0" borderId="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7" borderId="45" xfId="0" applyFont="1" applyFill="1" applyBorder="1" applyAlignment="1"/>
    <xf numFmtId="0" fontId="0" fillId="7" borderId="46" xfId="0" applyFill="1" applyBorder="1" applyAlignment="1"/>
    <xf numFmtId="0" fontId="3" fillId="0" borderId="15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3" borderId="0" xfId="0" applyFont="1" applyFill="1" applyBorder="1" applyAlignment="1"/>
    <xf numFmtId="0" fontId="4" fillId="0" borderId="0" xfId="0" applyFont="1" applyBorder="1" applyAlignment="1"/>
    <xf numFmtId="0" fontId="3" fillId="0" borderId="1" xfId="0" applyFont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242640</xdr:colOff>
      <xdr:row>9</xdr:row>
      <xdr:rowOff>164880</xdr:rowOff>
    </xdr:from>
    <xdr:to>
      <xdr:col>6</xdr:col>
      <xdr:colOff>16200</xdr:colOff>
      <xdr:row>11</xdr:row>
      <xdr:rowOff>179640</xdr:rowOff>
    </xdr:to>
    <xdr:sp macro="" textlink="">
      <xdr:nvSpPr>
        <xdr:cNvPr id="2" name="Forme 1"/>
        <xdr:cNvSpPr/>
      </xdr:nvSpPr>
      <xdr:spPr>
        <a:xfrm>
          <a:off x="1769760" y="2759400"/>
          <a:ext cx="583200" cy="396000"/>
        </a:xfrm>
        <a:prstGeom prst="roundRect">
          <a:avLst>
            <a:gd name="adj" fmla="val 16667"/>
          </a:avLst>
        </a:prstGeom>
        <a:noFill/>
        <a:ln w="36000">
          <a:solidFill>
            <a:srgbClr val="FF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6</xdr:col>
      <xdr:colOff>15480</xdr:colOff>
      <xdr:row>6</xdr:row>
      <xdr:rowOff>61920</xdr:rowOff>
    </xdr:from>
    <xdr:to>
      <xdr:col>19</xdr:col>
      <xdr:colOff>225720</xdr:colOff>
      <xdr:row>9</xdr:row>
      <xdr:rowOff>180000</xdr:rowOff>
    </xdr:to>
    <xdr:sp macro="" textlink="">
      <xdr:nvSpPr>
        <xdr:cNvPr id="3" name="Ligne 1"/>
        <xdr:cNvSpPr/>
      </xdr:nvSpPr>
      <xdr:spPr>
        <a:xfrm flipH="1">
          <a:off x="2352240" y="2100240"/>
          <a:ext cx="4000680" cy="674280"/>
        </a:xfrm>
        <a:prstGeom prst="line">
          <a:avLst/>
        </a:prstGeom>
        <a:ln w="36000">
          <a:solidFill>
            <a:srgbClr val="FF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19</xdr:col>
      <xdr:colOff>218520</xdr:colOff>
      <xdr:row>1</xdr:row>
      <xdr:rowOff>90360</xdr:rowOff>
    </xdr:from>
    <xdr:to>
      <xdr:col>25</xdr:col>
      <xdr:colOff>575280</xdr:colOff>
      <xdr:row>7</xdr:row>
      <xdr:rowOff>46440</xdr:rowOff>
    </xdr:to>
    <xdr:grpSp>
      <xdr:nvGrpSpPr>
        <xdr:cNvPr id="4" name="Grouper 3"/>
        <xdr:cNvGrpSpPr/>
      </xdr:nvGrpSpPr>
      <xdr:grpSpPr>
        <a:xfrm>
          <a:off x="6847920" y="433260"/>
          <a:ext cx="2668160" cy="1822980"/>
          <a:chOff x="6345720" y="442800"/>
          <a:chExt cx="2494080" cy="1832400"/>
        </a:xfrm>
      </xdr:grpSpPr>
      <xdr:grpSp>
        <xdr:nvGrpSpPr>
          <xdr:cNvPr id="5" name="Grouper 4"/>
          <xdr:cNvGrpSpPr/>
        </xdr:nvGrpSpPr>
        <xdr:grpSpPr>
          <a:xfrm>
            <a:off x="6345720" y="442800"/>
            <a:ext cx="2494080" cy="1832400"/>
            <a:chOff x="6345720" y="442800"/>
            <a:chExt cx="2494080" cy="1832400"/>
          </a:xfrm>
        </xdr:grpSpPr>
        <xdr:grpSp>
          <xdr:nvGrpSpPr>
            <xdr:cNvPr id="6" name="Grouper 5"/>
            <xdr:cNvGrpSpPr/>
          </xdr:nvGrpSpPr>
          <xdr:grpSpPr>
            <a:xfrm>
              <a:off x="6345720" y="442800"/>
              <a:ext cx="2473200" cy="1832400"/>
              <a:chOff x="6345720" y="442800"/>
              <a:chExt cx="2473200" cy="1832400"/>
            </a:xfrm>
          </xdr:grpSpPr>
          <xdr:sp macro="" textlink="">
            <xdr:nvSpPr>
              <xdr:cNvPr id="7" name="Forme 6"/>
              <xdr:cNvSpPr/>
            </xdr:nvSpPr>
            <xdr:spPr>
              <a:xfrm>
                <a:off x="6345720" y="442800"/>
                <a:ext cx="2473200" cy="1832400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36000">
                <a:solidFill>
                  <a:srgbClr val="FF0000"/>
                </a:solidFill>
                <a:round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/>
            </xdr:style>
          </xdr:sp>
          <xdr:pic>
            <xdr:nvPicPr>
              <xdr:cNvPr id="8" name="Image 1"/>
              <xdr:cNvPicPr/>
            </xdr:nvPicPr>
            <xdr:blipFill>
              <a:blip xmlns:r="http://schemas.openxmlformats.org/officeDocument/2006/relationships" r:embed="rId1"/>
              <a:stretch/>
            </xdr:blipFill>
            <xdr:spPr>
              <a:xfrm>
                <a:off x="6520680" y="526680"/>
                <a:ext cx="1132920" cy="894960"/>
              </a:xfrm>
              <a:prstGeom prst="rect">
                <a:avLst/>
              </a:prstGeom>
              <a:noFill/>
              <a:ln w="0">
                <a:noFill/>
              </a:ln>
            </xdr:spPr>
          </xdr:pic>
          <xdr:sp macro="" textlink="">
            <xdr:nvSpPr>
              <xdr:cNvPr id="9" name="Forme 3"/>
              <xdr:cNvSpPr/>
            </xdr:nvSpPr>
            <xdr:spPr>
              <a:xfrm>
                <a:off x="6356160" y="1461600"/>
                <a:ext cx="1149480" cy="602640"/>
              </a:xfrm>
              <a:prstGeom prst="roundRect">
                <a:avLst>
                  <a:gd name="adj" fmla="val 16667"/>
                </a:avLst>
              </a:prstGeom>
              <a:solidFill>
                <a:srgbClr val="EEEEEE"/>
              </a:solidFill>
              <a:ln w="36000">
                <a:solidFill>
                  <a:srgbClr val="3465A4"/>
                </a:solidFill>
                <a:round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/>
            </xdr:style>
            <xdr:txBody>
              <a:bodyPr wrap="none" lIns="18000" tIns="18000" rIns="18000" bIns="18000" anchor="ctr">
                <a:noAutofit/>
              </a:bodyPr>
              <a:lstStyle/>
              <a:p>
                <a:pPr algn="ctr"/>
                <a:r>
                  <a:rPr lang="fr-FR" sz="1200" b="0" u="none" strike="noStrike">
                    <a:effectLst/>
                    <a:uFillTx/>
                    <a:latin typeface="Agency FB"/>
                  </a:rPr>
                  <a:t>La somme des 2 doit </a:t>
                </a:r>
              </a:p>
              <a:p>
                <a:pPr algn="ctr"/>
                <a:r>
                  <a:rPr lang="fr-FR" sz="1200" b="0" u="none" strike="noStrike">
                    <a:effectLst/>
                    <a:uFillTx/>
                    <a:latin typeface="Agency FB"/>
                  </a:rPr>
                  <a:t>être = à l’horaire</a:t>
                </a:r>
              </a:p>
              <a:p>
                <a:pPr algn="ctr"/>
                <a:r>
                  <a:rPr lang="fr-FR" sz="1200" b="0" u="none" strike="noStrike">
                    <a:effectLst/>
                    <a:uFillTx/>
                    <a:latin typeface="Agency FB"/>
                  </a:rPr>
                  <a:t> élève obligatoire</a:t>
                </a:r>
              </a:p>
            </xdr:txBody>
          </xdr:sp>
          <xdr:sp macro="" textlink="">
            <xdr:nvSpPr>
              <xdr:cNvPr id="10" name="Forme 4"/>
              <xdr:cNvSpPr/>
            </xdr:nvSpPr>
            <xdr:spPr>
              <a:xfrm>
                <a:off x="7049160" y="975960"/>
                <a:ext cx="635040" cy="418680"/>
              </a:xfrm>
              <a:prstGeom prst="ellipse">
                <a:avLst/>
              </a:prstGeom>
              <a:noFill/>
              <a:ln w="36000">
                <a:solidFill>
                  <a:srgbClr val="00A933"/>
                </a:solidFill>
                <a:round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/>
            </xdr:style>
          </xdr:sp>
          <xdr:sp macro="" textlink="">
            <xdr:nvSpPr>
              <xdr:cNvPr id="11" name="Forme 5"/>
              <xdr:cNvSpPr/>
            </xdr:nvSpPr>
            <xdr:spPr>
              <a:xfrm>
                <a:off x="7576560" y="1241280"/>
                <a:ext cx="1149480" cy="961920"/>
              </a:xfrm>
              <a:prstGeom prst="roundRect">
                <a:avLst>
                  <a:gd name="adj" fmla="val 16667"/>
                </a:avLst>
              </a:prstGeom>
              <a:solidFill>
                <a:srgbClr val="F6F9D4"/>
              </a:solidFill>
              <a:ln w="36000">
                <a:solidFill>
                  <a:srgbClr val="00A933"/>
                </a:solidFill>
                <a:round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/>
            </xdr:style>
            <xdr:txBody>
              <a:bodyPr wrap="none" lIns="18000" tIns="18000" rIns="18000" bIns="18000" anchor="ctr">
                <a:noAutofit/>
              </a:bodyPr>
              <a:lstStyle/>
              <a:p>
                <a:pPr algn="ctr"/>
                <a:r>
                  <a:rPr lang="fr-FR" sz="1200" b="0" u="none" strike="noStrike">
                    <a:effectLst/>
                    <a:uFillTx/>
                    <a:latin typeface="Agency FB"/>
                  </a:rPr>
                  <a:t>Le nombre de groupes </a:t>
                </a:r>
              </a:p>
              <a:p>
                <a:pPr algn="ctr"/>
                <a:r>
                  <a:rPr lang="fr-FR" sz="1200" b="0" u="none" strike="noStrike">
                    <a:effectLst/>
                    <a:uFillTx/>
                    <a:latin typeface="Agency FB"/>
                  </a:rPr>
                  <a:t>est modifiable :</a:t>
                </a:r>
              </a:p>
              <a:p>
                <a:pPr algn="ctr"/>
                <a:r>
                  <a:rPr lang="fr-FR" sz="1200" b="0" u="none" strike="noStrike">
                    <a:effectLst/>
                    <a:uFillTx/>
                    <a:latin typeface="Agency FB"/>
                  </a:rPr>
                  <a:t>Ex : 2cl ,3 gr</a:t>
                </a:r>
              </a:p>
              <a:p>
                <a:pPr algn="ctr"/>
                <a:r>
                  <a:rPr lang="fr-FR" sz="1200" b="0" u="none" strike="noStrike">
                    <a:effectLst/>
                    <a:uFillTx/>
                    <a:latin typeface="Agency FB"/>
                  </a:rPr>
                  <a:t>Ou</a:t>
                </a:r>
              </a:p>
              <a:p>
                <a:pPr algn="ctr"/>
                <a:r>
                  <a:rPr lang="fr-FR" sz="1200" b="0" u="none" strike="noStrike">
                    <a:effectLst/>
                    <a:uFillTx/>
                    <a:latin typeface="Agency FB"/>
                  </a:rPr>
                  <a:t>4cl, 8 gr</a:t>
                </a:r>
              </a:p>
            </xdr:txBody>
          </xdr:sp>
        </xdr:grpSp>
        <xdr:sp macro="" textlink="">
          <xdr:nvSpPr>
            <xdr:cNvPr id="12" name="Forme 8"/>
            <xdr:cNvSpPr/>
          </xdr:nvSpPr>
          <xdr:spPr>
            <a:xfrm>
              <a:off x="7588440" y="660600"/>
              <a:ext cx="1251360" cy="249840"/>
            </a:xfrm>
            <a:prstGeom prst="roundRect">
              <a:avLst>
                <a:gd name="adj" fmla="val 16667"/>
              </a:avLst>
            </a:prstGeom>
            <a:solidFill>
              <a:srgbClr val="CCCCCC"/>
            </a:solidFill>
            <a:ln w="36000">
              <a:solidFill>
                <a:srgbClr val="808080"/>
              </a:solidFill>
              <a:round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/>
          </xdr:style>
          <xdr:txBody>
            <a:bodyPr wrap="none" lIns="18000" tIns="18000" rIns="18000" bIns="18000" anchor="ctr">
              <a:noAutofit/>
            </a:bodyPr>
            <a:lstStyle/>
            <a:p>
              <a:pPr algn="ctr"/>
              <a:r>
                <a:rPr lang="fr-FR" sz="1200" b="0" u="none" strike="noStrike">
                  <a:effectLst/>
                  <a:uFillTx/>
                  <a:latin typeface="Agency FB"/>
                </a:rPr>
                <a:t>= Nombre de classes</a:t>
              </a:r>
              <a:endParaRPr lang="fr-FR" sz="1200" b="0" u="none" strike="noStrike">
                <a:effectLst/>
                <a:uFillTx/>
                <a:latin typeface="Times New Roman"/>
              </a:endParaRPr>
            </a:p>
          </xdr:txBody>
        </xdr:sp>
      </xdr:grpSp>
      <xdr:sp macro="" textlink="">
        <xdr:nvSpPr>
          <xdr:cNvPr id="13" name="Forme 2"/>
          <xdr:cNvSpPr/>
        </xdr:nvSpPr>
        <xdr:spPr>
          <a:xfrm>
            <a:off x="6500160" y="594360"/>
            <a:ext cx="536760" cy="864720"/>
          </a:xfrm>
          <a:custGeom>
            <a:avLst/>
            <a:gdLst>
              <a:gd name="textAreaLeft" fmla="*/ 25920 w 536760"/>
              <a:gd name="textAreaRight" fmla="*/ 510840 w 536760"/>
              <a:gd name="textAreaTop" fmla="*/ 25920 h 864720"/>
              <a:gd name="textAreaBottom" fmla="*/ 838800 h 864720"/>
            </a:gdLst>
            <a:ahLst/>
            <a:cxnLst/>
            <a:rect l="textAreaLeft" t="textAreaTop" r="textAreaRight" b="textAreaBottom"/>
            <a:pathLst>
              <a:path w="21600" h="34789">
                <a:moveTo>
                  <a:pt x="3600" y="0"/>
                </a:moveTo>
                <a:arcTo wR="3600" hR="3600" stAng="16200000" swAng="-5400000"/>
                <a:lnTo>
                  <a:pt x="0" y="31189"/>
                </a:lnTo>
                <a:arcTo wR="3600" hR="3600" stAng="10800000" swAng="-5400000"/>
                <a:lnTo>
                  <a:pt x="18000" y="34789"/>
                </a:lnTo>
                <a:arcTo wR="3600" hR="3600" stAng="5400000" swAng="-5400000"/>
                <a:lnTo>
                  <a:pt x="21600" y="3600"/>
                </a:lnTo>
                <a:arcTo wR="3600" hR="3600" stAng="0" swAng="-5400000"/>
                <a:close/>
              </a:path>
            </a:pathLst>
          </a:custGeom>
          <a:noFill/>
          <a:ln w="36000">
            <a:solidFill>
              <a:srgbClr val="5983B0"/>
            </a:solidFill>
            <a:round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</xdr:sp>
    </xdr:grpSp>
    <xdr:clientData/>
  </xdr:twoCellAnchor>
  <xdr:twoCellAnchor editAs="absolute">
    <xdr:from>
      <xdr:col>22</xdr:col>
      <xdr:colOff>370800</xdr:colOff>
      <xdr:row>7</xdr:row>
      <xdr:rowOff>55080</xdr:rowOff>
    </xdr:from>
    <xdr:to>
      <xdr:col>26</xdr:col>
      <xdr:colOff>398160</xdr:colOff>
      <xdr:row>8</xdr:row>
      <xdr:rowOff>179640</xdr:rowOff>
    </xdr:to>
    <xdr:sp macro="" textlink="">
      <xdr:nvSpPr>
        <xdr:cNvPr id="14" name="Forme 7"/>
        <xdr:cNvSpPr/>
      </xdr:nvSpPr>
      <xdr:spPr>
        <a:xfrm>
          <a:off x="7366680" y="2283840"/>
          <a:ext cx="2039040" cy="299880"/>
        </a:xfrm>
        <a:prstGeom prst="roundRect">
          <a:avLst>
            <a:gd name="adj" fmla="val 16667"/>
          </a:avLst>
        </a:prstGeom>
        <a:solidFill>
          <a:srgbClr val="FFFFA6"/>
        </a:solidFill>
        <a:ln w="36000">
          <a:solidFill>
            <a:srgbClr val="FFFF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18000" tIns="18000" rIns="18000" bIns="18000" anchor="ctr">
          <a:noAutofit/>
        </a:bodyPr>
        <a:lstStyle/>
        <a:p>
          <a:pPr algn="ctr"/>
          <a:r>
            <a:rPr lang="fr-FR" sz="1400" b="0" u="none" strike="noStrike">
              <a:effectLst/>
              <a:uFillTx/>
              <a:latin typeface="Agency FB"/>
            </a:rPr>
            <a:t>Nombres de classes</a:t>
          </a:r>
          <a:r>
            <a:rPr lang="fr-FR" sz="1400" b="0" u="none" strike="noStrike" baseline="0">
              <a:effectLst/>
              <a:uFillTx/>
              <a:latin typeface="Agency FB"/>
            </a:rPr>
            <a:t> </a:t>
          </a:r>
          <a:r>
            <a:rPr lang="fr-FR" sz="1400" b="0" u="none" strike="noStrike">
              <a:effectLst/>
              <a:uFillTx/>
              <a:latin typeface="Agency FB"/>
            </a:rPr>
            <a:t>/ niv</a:t>
          </a:r>
          <a:endParaRPr lang="fr-FR" sz="14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21</xdr:col>
      <xdr:colOff>331920</xdr:colOff>
      <xdr:row>8</xdr:row>
      <xdr:rowOff>47520</xdr:rowOff>
    </xdr:from>
    <xdr:to>
      <xdr:col>22</xdr:col>
      <xdr:colOff>354600</xdr:colOff>
      <xdr:row>8</xdr:row>
      <xdr:rowOff>55080</xdr:rowOff>
    </xdr:to>
    <xdr:sp macro="" textlink="">
      <xdr:nvSpPr>
        <xdr:cNvPr id="15" name="Ligne 2"/>
        <xdr:cNvSpPr/>
      </xdr:nvSpPr>
      <xdr:spPr>
        <a:xfrm flipV="1">
          <a:off x="6987240" y="2451600"/>
          <a:ext cx="363240" cy="7560"/>
        </a:xfrm>
        <a:prstGeom prst="line">
          <a:avLst/>
        </a:prstGeom>
        <a:ln w="72000">
          <a:solidFill>
            <a:srgbClr val="FFFF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22</xdr:col>
      <xdr:colOff>115560</xdr:colOff>
      <xdr:row>1</xdr:row>
      <xdr:rowOff>228960</xdr:rowOff>
    </xdr:from>
    <xdr:to>
      <xdr:col>23</xdr:col>
      <xdr:colOff>180000</xdr:colOff>
      <xdr:row>2</xdr:row>
      <xdr:rowOff>263160</xdr:rowOff>
    </xdr:to>
    <xdr:sp macro="" textlink="">
      <xdr:nvSpPr>
        <xdr:cNvPr id="16" name="Forme 9"/>
        <xdr:cNvSpPr/>
      </xdr:nvSpPr>
      <xdr:spPr>
        <a:xfrm>
          <a:off x="7111440" y="581400"/>
          <a:ext cx="463680" cy="386640"/>
        </a:xfrm>
        <a:prstGeom prst="roundRect">
          <a:avLst>
            <a:gd name="adj" fmla="val 16667"/>
          </a:avLst>
        </a:prstGeom>
        <a:noFill/>
        <a:ln w="36000">
          <a:solidFill>
            <a:srgbClr val="80808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1"/>
  <sheetViews>
    <sheetView tabSelected="1" topLeftCell="A6" workbookViewId="0">
      <selection activeCell="AA17" sqref="AA17"/>
    </sheetView>
  </sheetViews>
  <sheetFormatPr baseColWidth="10" defaultColWidth="10.5" defaultRowHeight="13.5" customHeight="1" x14ac:dyDescent="0"/>
  <cols>
    <col min="2" max="2" width="7.33203125" customWidth="1"/>
    <col min="3" max="6" width="3.83203125" customWidth="1"/>
    <col min="7" max="7" width="4.83203125" style="1" customWidth="1"/>
    <col min="8" max="8" width="3.83203125" style="1" customWidth="1"/>
    <col min="9" max="9" width="3.83203125" customWidth="1"/>
    <col min="10" max="10" width="4.83203125" customWidth="1"/>
    <col min="11" max="11" width="3.83203125" customWidth="1"/>
    <col min="12" max="12" width="4.83203125" customWidth="1"/>
    <col min="13" max="16" width="3.83203125" customWidth="1"/>
    <col min="17" max="17" width="4.83203125" customWidth="1"/>
    <col min="18" max="20" width="3.83203125" customWidth="1"/>
    <col min="21" max="21" width="3.6640625" customWidth="1"/>
    <col min="22" max="22" width="4.83203125" customWidth="1"/>
    <col min="23" max="23" width="5.6640625" customWidth="1"/>
    <col min="24" max="24" width="5.83203125" customWidth="1"/>
    <col min="25" max="25" width="6.5" customWidth="1"/>
  </cols>
  <sheetData>
    <row r="1" spans="1:26" s="2" customFormat="1" ht="27.75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 t="s">
        <v>1</v>
      </c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6" s="2" customFormat="1" ht="27.75" customHeight="1">
      <c r="A2" s="102" t="s">
        <v>39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"/>
      <c r="U2" s="1"/>
      <c r="V2" s="1"/>
      <c r="W2" s="1"/>
      <c r="X2" s="1"/>
      <c r="Y2" s="1"/>
    </row>
    <row r="3" spans="1:26" ht="63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6" ht="12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6" ht="15">
      <c r="A5" s="101" t="s">
        <v>3</v>
      </c>
      <c r="B5" s="101"/>
      <c r="C5" s="5">
        <f>3*(C9+H9+M9+R9)</f>
        <v>60</v>
      </c>
      <c r="D5" s="101" t="s">
        <v>4</v>
      </c>
      <c r="E5" s="101"/>
      <c r="K5" s="101" t="s">
        <v>5</v>
      </c>
      <c r="L5" s="101"/>
      <c r="M5" s="101"/>
      <c r="N5" s="101"/>
    </row>
    <row r="6" spans="1:26" ht="15">
      <c r="A6" s="101" t="s">
        <v>6</v>
      </c>
      <c r="B6" s="101"/>
      <c r="C6" s="6">
        <v>0</v>
      </c>
      <c r="D6" s="101" t="s">
        <v>4</v>
      </c>
      <c r="E6" s="101"/>
      <c r="K6" s="101" t="s">
        <v>7</v>
      </c>
      <c r="L6" s="101"/>
      <c r="M6" s="101"/>
      <c r="N6" s="101"/>
    </row>
    <row r="7" spans="1:26" ht="15">
      <c r="A7" s="91" t="s">
        <v>8</v>
      </c>
      <c r="B7" s="91"/>
      <c r="C7" s="7">
        <f>C5+C6</f>
        <v>60</v>
      </c>
      <c r="D7" s="92" t="s">
        <v>4</v>
      </c>
      <c r="E7" s="92"/>
    </row>
    <row r="8" spans="1:26" ht="14"/>
    <row r="9" spans="1:26" ht="15">
      <c r="A9" s="93" t="s">
        <v>9</v>
      </c>
      <c r="B9" s="93"/>
      <c r="C9" s="94">
        <v>5</v>
      </c>
      <c r="D9" s="94"/>
      <c r="E9" s="94"/>
      <c r="F9" s="94"/>
      <c r="G9" s="94"/>
      <c r="H9" s="95">
        <v>5</v>
      </c>
      <c r="I9" s="95"/>
      <c r="J9" s="95"/>
      <c r="K9" s="95"/>
      <c r="L9" s="95"/>
      <c r="M9" s="94">
        <v>5</v>
      </c>
      <c r="N9" s="94"/>
      <c r="O9" s="94"/>
      <c r="P9" s="94"/>
      <c r="Q9" s="94"/>
      <c r="R9" s="94">
        <v>5</v>
      </c>
      <c r="S9" s="94"/>
      <c r="T9" s="94"/>
      <c r="U9" s="94"/>
      <c r="V9" s="94"/>
      <c r="W9" s="8"/>
    </row>
    <row r="10" spans="1:26" ht="15">
      <c r="A10" s="93" t="s">
        <v>10</v>
      </c>
      <c r="B10" s="93"/>
      <c r="C10" s="96" t="s">
        <v>11</v>
      </c>
      <c r="D10" s="96"/>
      <c r="E10" s="96"/>
      <c r="F10" s="96"/>
      <c r="G10" s="96"/>
      <c r="H10" s="97" t="s">
        <v>12</v>
      </c>
      <c r="I10" s="97"/>
      <c r="J10" s="97"/>
      <c r="K10" s="97"/>
      <c r="L10" s="97"/>
      <c r="M10" s="97" t="s">
        <v>13</v>
      </c>
      <c r="N10" s="97"/>
      <c r="O10" s="97"/>
      <c r="P10" s="97"/>
      <c r="Q10" s="97"/>
      <c r="R10" s="97" t="s">
        <v>14</v>
      </c>
      <c r="S10" s="97"/>
      <c r="T10" s="97"/>
      <c r="U10" s="97"/>
      <c r="V10" s="97"/>
      <c r="W10" s="9" t="s">
        <v>15</v>
      </c>
      <c r="X10" s="10" t="s">
        <v>16</v>
      </c>
      <c r="Y10" s="11" t="s">
        <v>17</v>
      </c>
      <c r="Z10" s="12"/>
    </row>
    <row r="11" spans="1:26" ht="15">
      <c r="A11" s="79" t="s">
        <v>18</v>
      </c>
      <c r="B11" s="79"/>
      <c r="C11" s="90">
        <v>4.5</v>
      </c>
      <c r="D11" s="13" t="s">
        <v>19</v>
      </c>
      <c r="E11" s="14">
        <v>2.5</v>
      </c>
      <c r="F11" s="15">
        <f>C9</f>
        <v>5</v>
      </c>
      <c r="G11" s="81">
        <f>E11*F11+E12*F12</f>
        <v>32.5</v>
      </c>
      <c r="H11" s="84">
        <v>4.5</v>
      </c>
      <c r="I11" s="13" t="s">
        <v>19</v>
      </c>
      <c r="J11" s="14">
        <v>4.5</v>
      </c>
      <c r="K11" s="17">
        <f>H9</f>
        <v>5</v>
      </c>
      <c r="L11" s="81">
        <f>J11*K11+J12*K12</f>
        <v>22.5</v>
      </c>
      <c r="M11" s="84">
        <v>4.5</v>
      </c>
      <c r="N11" s="13" t="s">
        <v>19</v>
      </c>
      <c r="O11" s="14">
        <v>4.5</v>
      </c>
      <c r="P11" s="17">
        <f>M9</f>
        <v>5</v>
      </c>
      <c r="Q11" s="81">
        <f>O11*P11+O12*P12</f>
        <v>22.5</v>
      </c>
      <c r="R11" s="84">
        <v>4</v>
      </c>
      <c r="S11" s="13" t="s">
        <v>19</v>
      </c>
      <c r="T11" s="14">
        <v>3</v>
      </c>
      <c r="U11" s="17">
        <f>R9</f>
        <v>5</v>
      </c>
      <c r="V11" s="81">
        <f>T11*U11+T12*U12</f>
        <v>25</v>
      </c>
      <c r="W11" s="72">
        <v>0</v>
      </c>
      <c r="X11" s="73">
        <f>G11+L11+Q11+V11+W11</f>
        <v>102.5</v>
      </c>
      <c r="Y11" s="74">
        <f>X11-(C9*4.5+H9*4.5+M9*4.5+R9*4)</f>
        <v>15</v>
      </c>
    </row>
    <row r="12" spans="1:26" ht="15">
      <c r="A12" s="79"/>
      <c r="B12" s="79"/>
      <c r="C12" s="90"/>
      <c r="D12" s="18" t="s">
        <v>20</v>
      </c>
      <c r="E12" s="19">
        <v>2</v>
      </c>
      <c r="F12" s="19">
        <v>10</v>
      </c>
      <c r="G12" s="81"/>
      <c r="H12" s="84"/>
      <c r="I12" s="18" t="s">
        <v>20</v>
      </c>
      <c r="J12" s="19">
        <v>0</v>
      </c>
      <c r="K12" s="19">
        <v>0</v>
      </c>
      <c r="L12" s="81"/>
      <c r="M12" s="84"/>
      <c r="N12" s="18" t="s">
        <v>20</v>
      </c>
      <c r="O12" s="19">
        <v>0</v>
      </c>
      <c r="P12" s="19">
        <v>0</v>
      </c>
      <c r="Q12" s="81"/>
      <c r="R12" s="84"/>
      <c r="S12" s="18" t="s">
        <v>20</v>
      </c>
      <c r="T12" s="19">
        <v>1</v>
      </c>
      <c r="U12" s="19">
        <v>10</v>
      </c>
      <c r="V12" s="81"/>
      <c r="W12" s="72"/>
      <c r="X12" s="73"/>
      <c r="Y12" s="74"/>
    </row>
    <row r="13" spans="1:26" ht="15">
      <c r="A13" s="79" t="s">
        <v>21</v>
      </c>
      <c r="B13" s="79"/>
      <c r="C13" s="84">
        <v>4</v>
      </c>
      <c r="D13" s="13" t="s">
        <v>19</v>
      </c>
      <c r="E13" s="20">
        <v>3</v>
      </c>
      <c r="F13" s="17">
        <f>C9</f>
        <v>5</v>
      </c>
      <c r="G13" s="81">
        <f>E13*F13+E14*F14</f>
        <v>25</v>
      </c>
      <c r="H13" s="84">
        <v>3</v>
      </c>
      <c r="I13" s="13" t="s">
        <v>19</v>
      </c>
      <c r="J13" s="14">
        <v>2</v>
      </c>
      <c r="K13" s="17">
        <f>H9</f>
        <v>5</v>
      </c>
      <c r="L13" s="81">
        <f>J13*K13+J14*K14</f>
        <v>20</v>
      </c>
      <c r="M13" s="84">
        <v>3</v>
      </c>
      <c r="N13" s="13" t="s">
        <v>19</v>
      </c>
      <c r="O13" s="14">
        <v>2</v>
      </c>
      <c r="P13" s="17">
        <f>M9</f>
        <v>5</v>
      </c>
      <c r="Q13" s="81">
        <f>O13*P13+O14*P14</f>
        <v>20</v>
      </c>
      <c r="R13" s="84">
        <v>3</v>
      </c>
      <c r="S13" s="13" t="s">
        <v>19</v>
      </c>
      <c r="T13" s="14">
        <v>2</v>
      </c>
      <c r="U13" s="17">
        <f>R9</f>
        <v>5</v>
      </c>
      <c r="V13" s="81">
        <f>T13*U13+T14*U14</f>
        <v>20</v>
      </c>
      <c r="W13" s="72">
        <v>0</v>
      </c>
      <c r="X13" s="73">
        <f>G13+L13+Q13+V13+W13</f>
        <v>85</v>
      </c>
      <c r="Y13" s="74">
        <f>X13-(C9*4+H9*3+M9*3+R9*3)</f>
        <v>20</v>
      </c>
    </row>
    <row r="14" spans="1:26" ht="15">
      <c r="A14" s="79"/>
      <c r="B14" s="79"/>
      <c r="C14" s="84"/>
      <c r="D14" s="18" t="s">
        <v>20</v>
      </c>
      <c r="E14" s="21">
        <v>1</v>
      </c>
      <c r="F14" s="19">
        <v>10</v>
      </c>
      <c r="G14" s="81"/>
      <c r="H14" s="84"/>
      <c r="I14" s="18" t="s">
        <v>20</v>
      </c>
      <c r="J14" s="19">
        <v>1</v>
      </c>
      <c r="K14" s="19">
        <v>10</v>
      </c>
      <c r="L14" s="81"/>
      <c r="M14" s="84"/>
      <c r="N14" s="18" t="s">
        <v>20</v>
      </c>
      <c r="O14" s="19">
        <v>1</v>
      </c>
      <c r="P14" s="19">
        <v>10</v>
      </c>
      <c r="Q14" s="81"/>
      <c r="R14" s="84"/>
      <c r="S14" s="22" t="s">
        <v>20</v>
      </c>
      <c r="T14" s="23">
        <v>1</v>
      </c>
      <c r="U14" s="23">
        <v>10</v>
      </c>
      <c r="V14" s="81"/>
      <c r="W14" s="72"/>
      <c r="X14" s="73"/>
      <c r="Y14" s="74"/>
    </row>
    <row r="15" spans="1:26" ht="15">
      <c r="A15" s="79" t="s">
        <v>22</v>
      </c>
      <c r="B15" s="79"/>
      <c r="C15" s="84">
        <v>0</v>
      </c>
      <c r="D15" s="13" t="s">
        <v>19</v>
      </c>
      <c r="E15" s="20">
        <v>0</v>
      </c>
      <c r="F15" s="17">
        <f>C9</f>
        <v>5</v>
      </c>
      <c r="G15" s="81">
        <v>0</v>
      </c>
      <c r="H15" s="84">
        <v>2.5</v>
      </c>
      <c r="I15" s="13" t="s">
        <v>19</v>
      </c>
      <c r="J15" s="14">
        <v>2</v>
      </c>
      <c r="K15" s="17">
        <f>H9</f>
        <v>5</v>
      </c>
      <c r="L15" s="81">
        <f>J15*K15+J16*K16</f>
        <v>15</v>
      </c>
      <c r="M15" s="84">
        <v>2.5</v>
      </c>
      <c r="N15" s="13" t="s">
        <v>19</v>
      </c>
      <c r="O15" s="14">
        <v>2</v>
      </c>
      <c r="P15" s="17">
        <f>M9</f>
        <v>5</v>
      </c>
      <c r="Q15" s="81">
        <f>O15*P15+O16*P16</f>
        <v>15</v>
      </c>
      <c r="R15" s="84">
        <v>2.5</v>
      </c>
      <c r="S15" s="13" t="s">
        <v>19</v>
      </c>
      <c r="T15" s="14">
        <v>2</v>
      </c>
      <c r="U15" s="17">
        <f>R9</f>
        <v>5</v>
      </c>
      <c r="V15" s="81">
        <f>T15*U15+T16*U16</f>
        <v>15</v>
      </c>
      <c r="W15" s="72">
        <v>0</v>
      </c>
      <c r="X15" s="73">
        <f>G15+L15+Q15+V15+W15</f>
        <v>45</v>
      </c>
      <c r="Y15" s="74">
        <f>X15-(H9*2.5+M9*2.5+R9*2.5)</f>
        <v>7.5</v>
      </c>
    </row>
    <row r="16" spans="1:26" ht="15">
      <c r="A16" s="79"/>
      <c r="B16" s="79"/>
      <c r="C16" s="84"/>
      <c r="D16" s="18" t="s">
        <v>20</v>
      </c>
      <c r="E16" s="21">
        <v>0</v>
      </c>
      <c r="F16" s="19">
        <v>0</v>
      </c>
      <c r="G16" s="81"/>
      <c r="H16" s="84"/>
      <c r="I16" s="18" t="s">
        <v>20</v>
      </c>
      <c r="J16" s="19">
        <v>0.5</v>
      </c>
      <c r="K16" s="19">
        <v>10</v>
      </c>
      <c r="L16" s="81"/>
      <c r="M16" s="84"/>
      <c r="N16" s="18" t="s">
        <v>20</v>
      </c>
      <c r="O16" s="19">
        <v>0.5</v>
      </c>
      <c r="P16" s="19">
        <v>10</v>
      </c>
      <c r="Q16" s="81"/>
      <c r="R16" s="84"/>
      <c r="S16" s="22" t="s">
        <v>20</v>
      </c>
      <c r="T16" s="23">
        <v>0.5</v>
      </c>
      <c r="U16" s="23">
        <v>10</v>
      </c>
      <c r="V16" s="81"/>
      <c r="W16" s="72"/>
      <c r="X16" s="73"/>
      <c r="Y16" s="74"/>
      <c r="Z16" s="63"/>
    </row>
    <row r="17" spans="1:27" ht="15" customHeight="1">
      <c r="A17" s="89" t="s">
        <v>23</v>
      </c>
      <c r="B17" s="89"/>
      <c r="C17" s="82">
        <v>3</v>
      </c>
      <c r="D17" s="13" t="s">
        <v>19</v>
      </c>
      <c r="E17" s="20">
        <v>3</v>
      </c>
      <c r="F17" s="17">
        <f>C9</f>
        <v>5</v>
      </c>
      <c r="G17" s="81">
        <f>E17*F17+E18*F18</f>
        <v>15</v>
      </c>
      <c r="H17" s="80">
        <v>3</v>
      </c>
      <c r="I17" s="13" t="s">
        <v>19</v>
      </c>
      <c r="J17" s="14">
        <v>3</v>
      </c>
      <c r="K17" s="17">
        <f>H9</f>
        <v>5</v>
      </c>
      <c r="L17" s="81">
        <f>J17*K17+J18*K18</f>
        <v>15</v>
      </c>
      <c r="M17" s="82">
        <v>3</v>
      </c>
      <c r="N17" s="13" t="s">
        <v>19</v>
      </c>
      <c r="O17" s="14">
        <v>3</v>
      </c>
      <c r="P17" s="17">
        <f>M9</f>
        <v>5</v>
      </c>
      <c r="Q17" s="81">
        <f>O17*P17+O18*P18</f>
        <v>15</v>
      </c>
      <c r="R17" s="87">
        <v>3.5</v>
      </c>
      <c r="S17" s="13" t="s">
        <v>19</v>
      </c>
      <c r="T17" s="14">
        <v>3.5</v>
      </c>
      <c r="U17" s="17">
        <f>R9</f>
        <v>5</v>
      </c>
      <c r="V17" s="83">
        <f>T17*U17+T18*U18</f>
        <v>17.5</v>
      </c>
      <c r="W17" s="72">
        <v>0</v>
      </c>
      <c r="X17" s="73">
        <f>G17+L17+Q17+V17+W17</f>
        <v>62.5</v>
      </c>
      <c r="Y17" s="74">
        <f>X17-(C9*3+H9*3+M9*3+R9*3.5)</f>
        <v>0</v>
      </c>
    </row>
    <row r="18" spans="1:27" ht="15">
      <c r="A18" s="89"/>
      <c r="B18" s="89"/>
      <c r="C18" s="82"/>
      <c r="D18" s="18" t="s">
        <v>20</v>
      </c>
      <c r="E18" s="21">
        <v>0</v>
      </c>
      <c r="F18" s="19">
        <v>0</v>
      </c>
      <c r="G18" s="81"/>
      <c r="H18" s="80"/>
      <c r="I18" s="18" t="s">
        <v>20</v>
      </c>
      <c r="J18" s="19">
        <v>0</v>
      </c>
      <c r="K18" s="19">
        <v>0</v>
      </c>
      <c r="L18" s="81"/>
      <c r="M18" s="82"/>
      <c r="N18" s="18" t="s">
        <v>19</v>
      </c>
      <c r="O18" s="19">
        <v>0</v>
      </c>
      <c r="P18" s="19">
        <v>0</v>
      </c>
      <c r="Q18" s="81"/>
      <c r="R18" s="87"/>
      <c r="S18" s="22" t="s">
        <v>20</v>
      </c>
      <c r="T18" s="23">
        <v>0</v>
      </c>
      <c r="U18" s="23">
        <v>0</v>
      </c>
      <c r="V18" s="83"/>
      <c r="W18" s="72"/>
      <c r="X18" s="73"/>
      <c r="Y18" s="74"/>
    </row>
    <row r="19" spans="1:27" ht="15">
      <c r="A19" s="79" t="s">
        <v>24</v>
      </c>
      <c r="B19" s="79"/>
      <c r="C19" s="82">
        <v>1</v>
      </c>
      <c r="D19" s="13" t="s">
        <v>19</v>
      </c>
      <c r="E19" s="20">
        <v>1</v>
      </c>
      <c r="F19" s="17">
        <f>C9</f>
        <v>5</v>
      </c>
      <c r="G19" s="81">
        <f>E19*F19+E20*F20</f>
        <v>5</v>
      </c>
      <c r="H19" s="82">
        <v>1</v>
      </c>
      <c r="I19" s="13" t="s">
        <v>19</v>
      </c>
      <c r="J19" s="14">
        <v>1</v>
      </c>
      <c r="K19" s="17">
        <f>H9</f>
        <v>5</v>
      </c>
      <c r="L19" s="81">
        <f>J19*K19+J20*K20</f>
        <v>5</v>
      </c>
      <c r="M19" s="82">
        <v>1</v>
      </c>
      <c r="N19" s="13" t="s">
        <v>20</v>
      </c>
      <c r="O19" s="14">
        <v>1</v>
      </c>
      <c r="P19" s="17">
        <f>M9</f>
        <v>5</v>
      </c>
      <c r="Q19" s="81">
        <f>O19*P19+O20*P20</f>
        <v>5</v>
      </c>
      <c r="R19" s="87">
        <v>1</v>
      </c>
      <c r="S19" s="13" t="s">
        <v>19</v>
      </c>
      <c r="T19" s="14">
        <v>1</v>
      </c>
      <c r="U19" s="17">
        <f>R9</f>
        <v>5</v>
      </c>
      <c r="V19" s="81">
        <f>T19*U19+T20*U20</f>
        <v>5</v>
      </c>
      <c r="W19" s="72">
        <v>0</v>
      </c>
      <c r="X19" s="73">
        <f>G19+L19+Q19+V19+W19</f>
        <v>20</v>
      </c>
      <c r="Y19" s="74">
        <f>X19-(C9+H9+M9+R9)</f>
        <v>0</v>
      </c>
    </row>
    <row r="20" spans="1:27" ht="15">
      <c r="A20" s="79"/>
      <c r="B20" s="79"/>
      <c r="C20" s="82"/>
      <c r="D20" s="18" t="s">
        <v>20</v>
      </c>
      <c r="E20" s="21">
        <v>0</v>
      </c>
      <c r="F20" s="19">
        <v>0</v>
      </c>
      <c r="G20" s="81"/>
      <c r="H20" s="82"/>
      <c r="I20" s="18" t="s">
        <v>20</v>
      </c>
      <c r="J20" s="19">
        <v>0</v>
      </c>
      <c r="K20" s="19">
        <v>0</v>
      </c>
      <c r="L20" s="81"/>
      <c r="M20" s="82"/>
      <c r="N20" s="18" t="s">
        <v>19</v>
      </c>
      <c r="O20" s="19">
        <v>0</v>
      </c>
      <c r="P20" s="19">
        <v>0</v>
      </c>
      <c r="Q20" s="81"/>
      <c r="R20" s="87"/>
      <c r="S20" s="22" t="s">
        <v>20</v>
      </c>
      <c r="T20" s="23">
        <v>0</v>
      </c>
      <c r="U20" s="23">
        <v>0</v>
      </c>
      <c r="V20" s="81"/>
      <c r="W20" s="72"/>
      <c r="X20" s="73"/>
      <c r="Y20" s="74"/>
    </row>
    <row r="21" spans="1:27" ht="15">
      <c r="A21" s="79" t="s">
        <v>25</v>
      </c>
      <c r="B21" s="79"/>
      <c r="C21" s="82">
        <v>1</v>
      </c>
      <c r="D21" s="13" t="s">
        <v>19</v>
      </c>
      <c r="E21" s="20">
        <v>1</v>
      </c>
      <c r="F21" s="17">
        <f>C9</f>
        <v>5</v>
      </c>
      <c r="G21" s="81">
        <f>E21*F21</f>
        <v>5</v>
      </c>
      <c r="H21" s="82">
        <v>1</v>
      </c>
      <c r="I21" s="13" t="s">
        <v>19</v>
      </c>
      <c r="J21" s="14">
        <v>1</v>
      </c>
      <c r="K21" s="17">
        <f>H9</f>
        <v>5</v>
      </c>
      <c r="L21" s="81">
        <f>J21*K21+J22*K22</f>
        <v>5</v>
      </c>
      <c r="M21" s="82">
        <v>1</v>
      </c>
      <c r="N21" s="13" t="s">
        <v>20</v>
      </c>
      <c r="O21" s="14">
        <v>1</v>
      </c>
      <c r="P21" s="17">
        <f>M9</f>
        <v>5</v>
      </c>
      <c r="Q21" s="81">
        <f>O21*P21+O22*P22</f>
        <v>5</v>
      </c>
      <c r="R21" s="87">
        <v>1</v>
      </c>
      <c r="S21" s="24" t="s">
        <v>19</v>
      </c>
      <c r="T21" s="14">
        <v>1</v>
      </c>
      <c r="U21" s="17">
        <f>R9</f>
        <v>5</v>
      </c>
      <c r="V21" s="81">
        <f>T21*U21+T22*U22</f>
        <v>5</v>
      </c>
      <c r="W21" s="72">
        <v>0</v>
      </c>
      <c r="X21" s="73">
        <f>G21+L21+Q21+V21+W21</f>
        <v>20</v>
      </c>
      <c r="Y21" s="74">
        <f>X21-(C9+H9+M9+R9)</f>
        <v>0</v>
      </c>
    </row>
    <row r="22" spans="1:27" ht="15">
      <c r="A22" s="79"/>
      <c r="B22" s="79"/>
      <c r="C22" s="82"/>
      <c r="D22" s="18" t="s">
        <v>20</v>
      </c>
      <c r="E22" s="21">
        <v>0</v>
      </c>
      <c r="F22" s="19">
        <v>0</v>
      </c>
      <c r="G22" s="81"/>
      <c r="H22" s="82"/>
      <c r="I22" s="18" t="s">
        <v>20</v>
      </c>
      <c r="J22" s="19">
        <v>0</v>
      </c>
      <c r="K22" s="19">
        <v>0</v>
      </c>
      <c r="L22" s="81"/>
      <c r="M22" s="82"/>
      <c r="N22" s="18" t="s">
        <v>19</v>
      </c>
      <c r="O22" s="19">
        <v>0</v>
      </c>
      <c r="P22" s="19">
        <v>0</v>
      </c>
      <c r="Q22" s="81"/>
      <c r="R22" s="87"/>
      <c r="S22" s="25" t="s">
        <v>20</v>
      </c>
      <c r="T22" s="19">
        <v>0</v>
      </c>
      <c r="U22" s="19">
        <v>0</v>
      </c>
      <c r="V22" s="81"/>
      <c r="W22" s="72"/>
      <c r="X22" s="73"/>
      <c r="Y22" s="74"/>
    </row>
    <row r="23" spans="1:27" ht="15">
      <c r="A23" s="79" t="s">
        <v>26</v>
      </c>
      <c r="B23" s="79"/>
      <c r="C23" s="82">
        <v>4.5</v>
      </c>
      <c r="D23" s="13" t="s">
        <v>19</v>
      </c>
      <c r="E23" s="20">
        <v>3.5</v>
      </c>
      <c r="F23" s="17">
        <f>C9</f>
        <v>5</v>
      </c>
      <c r="G23" s="81">
        <f>E23*F23+E24*F24</f>
        <v>27.5</v>
      </c>
      <c r="H23" s="82">
        <v>3.5</v>
      </c>
      <c r="I23" s="13" t="s">
        <v>19</v>
      </c>
      <c r="J23" s="14">
        <v>3.5</v>
      </c>
      <c r="K23" s="17">
        <f>H9</f>
        <v>5</v>
      </c>
      <c r="L23" s="81">
        <f>J23*K23+J24*K24</f>
        <v>17.5</v>
      </c>
      <c r="M23" s="82">
        <v>3.5</v>
      </c>
      <c r="N23" s="13" t="s">
        <v>20</v>
      </c>
      <c r="O23" s="14">
        <v>2.5</v>
      </c>
      <c r="P23" s="17">
        <f>M9</f>
        <v>5</v>
      </c>
      <c r="Q23" s="81">
        <f>O23*P23+O24*P24</f>
        <v>22.5</v>
      </c>
      <c r="R23" s="87">
        <v>3.5</v>
      </c>
      <c r="S23" s="13" t="s">
        <v>19</v>
      </c>
      <c r="T23" s="14">
        <v>2.5</v>
      </c>
      <c r="U23" s="17">
        <f>R9</f>
        <v>5</v>
      </c>
      <c r="V23" s="81">
        <f>T23*U23+T24*U24</f>
        <v>22.5</v>
      </c>
      <c r="W23" s="72">
        <v>0</v>
      </c>
      <c r="X23" s="73">
        <f>G23+L23+Q23+V23+W23</f>
        <v>90</v>
      </c>
      <c r="Y23" s="74">
        <f>X23-(C9*4.5+H9*3.5+M9*3.5+R9*3.5)</f>
        <v>15</v>
      </c>
    </row>
    <row r="24" spans="1:27" ht="15">
      <c r="A24" s="79"/>
      <c r="B24" s="79"/>
      <c r="C24" s="82"/>
      <c r="D24" s="18" t="s">
        <v>20</v>
      </c>
      <c r="E24" s="21">
        <v>1</v>
      </c>
      <c r="F24" s="19">
        <v>10</v>
      </c>
      <c r="G24" s="81"/>
      <c r="H24" s="82"/>
      <c r="I24" s="18" t="s">
        <v>20</v>
      </c>
      <c r="J24" s="19">
        <v>0</v>
      </c>
      <c r="K24" s="19">
        <v>0</v>
      </c>
      <c r="L24" s="81"/>
      <c r="M24" s="82"/>
      <c r="N24" s="18" t="s">
        <v>19</v>
      </c>
      <c r="O24" s="19">
        <v>1</v>
      </c>
      <c r="P24" s="19">
        <v>10</v>
      </c>
      <c r="Q24" s="81"/>
      <c r="R24" s="87"/>
      <c r="S24" s="18" t="s">
        <v>20</v>
      </c>
      <c r="T24" s="19">
        <v>1</v>
      </c>
      <c r="U24" s="19">
        <v>10</v>
      </c>
      <c r="V24" s="81"/>
      <c r="W24" s="72"/>
      <c r="X24" s="73"/>
      <c r="Y24" s="74"/>
      <c r="AA24" s="26"/>
    </row>
    <row r="25" spans="1:27" ht="13.5" customHeight="1">
      <c r="A25" s="79" t="s">
        <v>27</v>
      </c>
      <c r="B25" s="79"/>
      <c r="C25" s="82">
        <v>1.5</v>
      </c>
      <c r="D25" s="13" t="s">
        <v>19</v>
      </c>
      <c r="E25" s="20">
        <v>1</v>
      </c>
      <c r="F25" s="17">
        <f>C9</f>
        <v>5</v>
      </c>
      <c r="G25" s="81">
        <f>E25*F25+E26*F26</f>
        <v>10</v>
      </c>
      <c r="H25" s="82">
        <v>1.5</v>
      </c>
      <c r="I25" s="13" t="s">
        <v>19</v>
      </c>
      <c r="J25" s="14">
        <v>1</v>
      </c>
      <c r="K25" s="17">
        <f>H9</f>
        <v>5</v>
      </c>
      <c r="L25" s="81">
        <f>J25*K25+J26*K26</f>
        <v>10</v>
      </c>
      <c r="M25" s="82">
        <v>1.5</v>
      </c>
      <c r="N25" s="13" t="s">
        <v>20</v>
      </c>
      <c r="O25" s="14">
        <v>1</v>
      </c>
      <c r="P25" s="17">
        <f>M9</f>
        <v>5</v>
      </c>
      <c r="Q25" s="81">
        <f>O25*P25+O26*P26</f>
        <v>10</v>
      </c>
      <c r="R25" s="87">
        <v>1.5</v>
      </c>
      <c r="S25" s="13" t="s">
        <v>19</v>
      </c>
      <c r="T25" s="14">
        <v>1</v>
      </c>
      <c r="U25" s="17">
        <f>R9</f>
        <v>5</v>
      </c>
      <c r="V25" s="81">
        <f>T25*U25+T26*U26</f>
        <v>10</v>
      </c>
      <c r="W25" s="72">
        <v>0</v>
      </c>
      <c r="X25" s="73">
        <f>G25+L25+Q25+V25+W25</f>
        <v>40</v>
      </c>
      <c r="Y25" s="74">
        <f>X25-(C25*C9+H25*H9+M25*M9+R25*R9)</f>
        <v>10</v>
      </c>
    </row>
    <row r="26" spans="1:27" ht="15">
      <c r="A26" s="79"/>
      <c r="B26" s="79"/>
      <c r="C26" s="82"/>
      <c r="D26" s="18" t="s">
        <v>20</v>
      </c>
      <c r="E26" s="21">
        <v>0.5</v>
      </c>
      <c r="F26" s="19">
        <v>10</v>
      </c>
      <c r="G26" s="81"/>
      <c r="H26" s="82"/>
      <c r="I26" s="18" t="s">
        <v>20</v>
      </c>
      <c r="J26" s="19">
        <v>0.5</v>
      </c>
      <c r="K26" s="19">
        <v>10</v>
      </c>
      <c r="L26" s="81"/>
      <c r="M26" s="82"/>
      <c r="N26" s="18" t="s">
        <v>19</v>
      </c>
      <c r="O26" s="19">
        <v>0.5</v>
      </c>
      <c r="P26" s="19">
        <v>10</v>
      </c>
      <c r="Q26" s="81"/>
      <c r="R26" s="87"/>
      <c r="S26" s="18" t="s">
        <v>20</v>
      </c>
      <c r="T26" s="19">
        <v>0.5</v>
      </c>
      <c r="U26" s="19">
        <v>10</v>
      </c>
      <c r="V26" s="81"/>
      <c r="W26" s="72"/>
      <c r="X26" s="73"/>
      <c r="Y26" s="74"/>
    </row>
    <row r="27" spans="1:27" ht="15">
      <c r="A27" s="79" t="s">
        <v>28</v>
      </c>
      <c r="B27" s="79"/>
      <c r="C27" s="88" t="s">
        <v>29</v>
      </c>
      <c r="D27" s="88"/>
      <c r="E27" s="88"/>
      <c r="F27" s="88"/>
      <c r="G27" s="88"/>
      <c r="H27" s="82">
        <v>1.5</v>
      </c>
      <c r="I27" s="13" t="s">
        <v>19</v>
      </c>
      <c r="J27" s="14">
        <v>1</v>
      </c>
      <c r="K27" s="17">
        <f>H9</f>
        <v>5</v>
      </c>
      <c r="L27" s="81">
        <f>J27*K27+J28*K28</f>
        <v>10</v>
      </c>
      <c r="M27" s="82">
        <v>1.5</v>
      </c>
      <c r="N27" s="13" t="s">
        <v>19</v>
      </c>
      <c r="O27" s="14">
        <v>1</v>
      </c>
      <c r="P27" s="17">
        <f>M9</f>
        <v>5</v>
      </c>
      <c r="Q27" s="81">
        <f>O27*P27+O28*P28</f>
        <v>10</v>
      </c>
      <c r="R27" s="87">
        <v>1.5</v>
      </c>
      <c r="S27" s="13" t="s">
        <v>19</v>
      </c>
      <c r="T27" s="14">
        <v>1</v>
      </c>
      <c r="U27" s="17">
        <f>R9</f>
        <v>5</v>
      </c>
      <c r="V27" s="81">
        <f>T27*U27+T28*U28</f>
        <v>10</v>
      </c>
      <c r="W27" s="72">
        <v>0</v>
      </c>
      <c r="X27" s="73">
        <f>G27+L27+Q27+V27+W27</f>
        <v>30</v>
      </c>
      <c r="Y27" s="74">
        <f>X27-(H27*H9+M27*M9+R27*R9)</f>
        <v>7.5</v>
      </c>
    </row>
    <row r="28" spans="1:27" ht="15">
      <c r="A28" s="79"/>
      <c r="B28" s="79"/>
      <c r="C28" s="88"/>
      <c r="D28" s="88"/>
      <c r="E28" s="88"/>
      <c r="F28" s="88"/>
      <c r="G28" s="88"/>
      <c r="H28" s="82"/>
      <c r="I28" s="18" t="s">
        <v>20</v>
      </c>
      <c r="J28" s="19">
        <v>0.5</v>
      </c>
      <c r="K28" s="19">
        <v>10</v>
      </c>
      <c r="L28" s="81"/>
      <c r="M28" s="82"/>
      <c r="N28" s="18" t="s">
        <v>20</v>
      </c>
      <c r="O28" s="19">
        <v>0.5</v>
      </c>
      <c r="P28" s="19">
        <v>10</v>
      </c>
      <c r="Q28" s="81"/>
      <c r="R28" s="87"/>
      <c r="S28" s="18" t="s">
        <v>20</v>
      </c>
      <c r="T28" s="19">
        <v>0.5</v>
      </c>
      <c r="U28" s="19">
        <v>10</v>
      </c>
      <c r="V28" s="81"/>
      <c r="W28" s="72"/>
      <c r="X28" s="73"/>
      <c r="Y28" s="74"/>
    </row>
    <row r="29" spans="1:27" ht="15">
      <c r="A29" s="79" t="s">
        <v>30</v>
      </c>
      <c r="B29" s="79"/>
      <c r="C29" s="82">
        <v>1.5</v>
      </c>
      <c r="D29" s="13" t="s">
        <v>19</v>
      </c>
      <c r="E29" s="14">
        <v>1</v>
      </c>
      <c r="F29" s="17">
        <f>C9</f>
        <v>5</v>
      </c>
      <c r="G29" s="81">
        <f>E29*F29+E30*F30</f>
        <v>10</v>
      </c>
      <c r="H29" s="82">
        <v>1.5</v>
      </c>
      <c r="I29" s="13" t="s">
        <v>19</v>
      </c>
      <c r="J29" s="14">
        <v>1</v>
      </c>
      <c r="K29" s="17">
        <f>H9</f>
        <v>5</v>
      </c>
      <c r="L29" s="81">
        <f>J29*K29+J30*K30</f>
        <v>10</v>
      </c>
      <c r="M29" s="82">
        <v>1.5</v>
      </c>
      <c r="N29" s="13" t="s">
        <v>19</v>
      </c>
      <c r="O29" s="14">
        <v>1</v>
      </c>
      <c r="P29" s="17">
        <f>M9</f>
        <v>5</v>
      </c>
      <c r="Q29" s="81">
        <f>O29*P29+O30*P30</f>
        <v>10</v>
      </c>
      <c r="R29" s="87">
        <v>1.5</v>
      </c>
      <c r="S29" s="13" t="s">
        <v>19</v>
      </c>
      <c r="T29" s="14">
        <v>1</v>
      </c>
      <c r="U29" s="17">
        <f>R9</f>
        <v>5</v>
      </c>
      <c r="V29" s="81">
        <f>T29*U29+T30*U30</f>
        <v>10</v>
      </c>
      <c r="W29" s="72">
        <v>0</v>
      </c>
      <c r="X29" s="73">
        <f>G29+L29+Q29+V29+W29</f>
        <v>40</v>
      </c>
      <c r="Y29" s="74">
        <f>X29-(C29*C9+H29*H9+M29*M9+R29*R9)</f>
        <v>10</v>
      </c>
    </row>
    <row r="30" spans="1:27" ht="15">
      <c r="A30" s="79"/>
      <c r="B30" s="79"/>
      <c r="C30" s="82"/>
      <c r="D30" s="18" t="s">
        <v>20</v>
      </c>
      <c r="E30" s="19">
        <v>0.5</v>
      </c>
      <c r="F30" s="19">
        <v>10</v>
      </c>
      <c r="G30" s="81"/>
      <c r="H30" s="82"/>
      <c r="I30" s="18" t="s">
        <v>20</v>
      </c>
      <c r="J30" s="19">
        <v>0.5</v>
      </c>
      <c r="K30" s="19">
        <v>10</v>
      </c>
      <c r="L30" s="81"/>
      <c r="M30" s="82"/>
      <c r="N30" s="18" t="s">
        <v>20</v>
      </c>
      <c r="O30" s="19">
        <v>0.5</v>
      </c>
      <c r="P30" s="19">
        <v>10</v>
      </c>
      <c r="Q30" s="81"/>
      <c r="R30" s="87"/>
      <c r="S30" s="18" t="s">
        <v>20</v>
      </c>
      <c r="T30" s="19">
        <v>0.5</v>
      </c>
      <c r="U30" s="19">
        <v>10</v>
      </c>
      <c r="V30" s="81"/>
      <c r="W30" s="72"/>
      <c r="X30" s="73"/>
      <c r="Y30" s="74"/>
    </row>
    <row r="31" spans="1:27" ht="15">
      <c r="A31" s="79" t="s">
        <v>31</v>
      </c>
      <c r="B31" s="79"/>
      <c r="C31" s="80">
        <v>4</v>
      </c>
      <c r="D31" s="13" t="s">
        <v>19</v>
      </c>
      <c r="E31" s="14">
        <v>4</v>
      </c>
      <c r="F31" s="17">
        <f>C9</f>
        <v>5</v>
      </c>
      <c r="G31" s="81">
        <f>E31*F31+E32*F32</f>
        <v>20</v>
      </c>
      <c r="H31" s="82">
        <v>3</v>
      </c>
      <c r="I31" s="13" t="s">
        <v>19</v>
      </c>
      <c r="J31" s="14">
        <v>3</v>
      </c>
      <c r="K31" s="17">
        <f>H9</f>
        <v>5</v>
      </c>
      <c r="L31" s="83">
        <f>J31*K31+J32*K32</f>
        <v>15</v>
      </c>
      <c r="M31" s="82">
        <v>3</v>
      </c>
      <c r="N31" s="13" t="s">
        <v>19</v>
      </c>
      <c r="O31" s="14">
        <v>3</v>
      </c>
      <c r="P31" s="17">
        <f>M9</f>
        <v>5</v>
      </c>
      <c r="Q31" s="81">
        <f>O31*P31+O32*P32</f>
        <v>15</v>
      </c>
      <c r="R31" s="84">
        <v>3</v>
      </c>
      <c r="S31" s="24" t="s">
        <v>19</v>
      </c>
      <c r="T31" s="14">
        <v>3</v>
      </c>
      <c r="U31" s="17">
        <f>R9</f>
        <v>5</v>
      </c>
      <c r="V31" s="81">
        <f>T31*U31+T32*U32</f>
        <v>15</v>
      </c>
      <c r="W31" s="72">
        <v>0</v>
      </c>
      <c r="X31" s="73">
        <f>G31+L31+Q31+V31+W31</f>
        <v>65</v>
      </c>
      <c r="Y31" s="74">
        <f>X31-(C9*4+H9*3+M9*3+R9*3)</f>
        <v>0</v>
      </c>
    </row>
    <row r="32" spans="1:27" ht="15">
      <c r="A32" s="79"/>
      <c r="B32" s="79"/>
      <c r="C32" s="80"/>
      <c r="D32" s="18" t="s">
        <v>20</v>
      </c>
      <c r="E32" s="19">
        <v>0</v>
      </c>
      <c r="F32" s="19">
        <v>0</v>
      </c>
      <c r="G32" s="81"/>
      <c r="H32" s="82"/>
      <c r="I32" s="22" t="s">
        <v>20</v>
      </c>
      <c r="J32" s="23">
        <v>0</v>
      </c>
      <c r="K32" s="23">
        <v>0</v>
      </c>
      <c r="L32" s="83"/>
      <c r="M32" s="82"/>
      <c r="N32" s="18" t="s">
        <v>20</v>
      </c>
      <c r="O32" s="19">
        <v>0</v>
      </c>
      <c r="P32" s="19">
        <v>0</v>
      </c>
      <c r="Q32" s="81"/>
      <c r="R32" s="84"/>
      <c r="S32" s="25" t="s">
        <v>20</v>
      </c>
      <c r="T32" s="19">
        <v>0</v>
      </c>
      <c r="U32" s="19">
        <v>0</v>
      </c>
      <c r="V32" s="81"/>
      <c r="W32" s="72"/>
      <c r="X32" s="73"/>
      <c r="Y32" s="74"/>
    </row>
    <row r="33" spans="1:25" ht="15">
      <c r="A33" s="75" t="s">
        <v>32</v>
      </c>
      <c r="B33" s="75"/>
      <c r="C33" s="27"/>
      <c r="D33" s="28"/>
      <c r="E33" s="28"/>
      <c r="F33" s="28"/>
      <c r="G33" s="29"/>
      <c r="H33" s="29"/>
      <c r="I33" s="28"/>
      <c r="J33" s="28"/>
      <c r="K33" s="28"/>
      <c r="L33" s="28"/>
      <c r="M33" s="29"/>
      <c r="N33" s="28"/>
      <c r="O33" s="28"/>
      <c r="P33" s="28"/>
      <c r="Q33" s="28"/>
      <c r="R33" s="29"/>
      <c r="S33" s="28"/>
      <c r="T33" s="28"/>
      <c r="U33" s="28"/>
      <c r="V33" s="28"/>
      <c r="W33" s="28"/>
      <c r="X33" s="28"/>
      <c r="Y33" s="28"/>
    </row>
    <row r="34" spans="1:25" ht="15">
      <c r="A34" s="76" t="s">
        <v>33</v>
      </c>
      <c r="B34" s="76"/>
      <c r="C34" s="30"/>
      <c r="D34" s="31"/>
      <c r="E34" s="31"/>
      <c r="F34" s="31"/>
      <c r="G34" s="16"/>
      <c r="H34" s="32">
        <v>1</v>
      </c>
      <c r="I34" s="33" t="s">
        <v>34</v>
      </c>
      <c r="J34" s="77">
        <v>1</v>
      </c>
      <c r="K34" s="77"/>
      <c r="L34" s="34">
        <f>H34*J34</f>
        <v>1</v>
      </c>
      <c r="M34" s="32">
        <v>2</v>
      </c>
      <c r="N34" s="33" t="s">
        <v>34</v>
      </c>
      <c r="O34" s="77">
        <v>1</v>
      </c>
      <c r="P34" s="77"/>
      <c r="Q34" s="34">
        <f>M34*O34</f>
        <v>2</v>
      </c>
      <c r="R34" s="32">
        <v>2</v>
      </c>
      <c r="S34" s="33" t="s">
        <v>34</v>
      </c>
      <c r="T34" s="77">
        <v>1</v>
      </c>
      <c r="U34" s="77"/>
      <c r="V34" s="34">
        <f>R34*T34</f>
        <v>2</v>
      </c>
      <c r="W34" s="35"/>
      <c r="X34" s="36"/>
      <c r="Y34" s="37">
        <f>L34+Q34+V34</f>
        <v>5</v>
      </c>
    </row>
    <row r="35" spans="1:25" ht="16" thickBot="1">
      <c r="A35" s="78" t="s">
        <v>15</v>
      </c>
      <c r="B35" s="78"/>
      <c r="C35" s="38"/>
      <c r="D35" s="39"/>
      <c r="E35" s="39"/>
      <c r="F35" s="39"/>
      <c r="G35" s="40"/>
      <c r="H35" s="61"/>
      <c r="I35" s="41"/>
      <c r="J35" s="85"/>
      <c r="K35" s="86"/>
      <c r="L35" s="62">
        <f>H35*J35</f>
        <v>0</v>
      </c>
      <c r="M35" s="61"/>
      <c r="N35" s="41"/>
      <c r="O35" s="85"/>
      <c r="P35" s="86"/>
      <c r="Q35" s="62">
        <f>M35*O35</f>
        <v>0</v>
      </c>
      <c r="R35" s="61"/>
      <c r="S35" s="41"/>
      <c r="T35" s="85"/>
      <c r="U35" s="86"/>
      <c r="V35" s="62">
        <f>R35*T35</f>
        <v>0</v>
      </c>
      <c r="W35" s="42"/>
      <c r="X35" s="43"/>
      <c r="Y35" s="44">
        <f>L35+Q35+V35</f>
        <v>0</v>
      </c>
    </row>
    <row r="36" spans="1:25" s="5" customFormat="1" ht="16" thickBot="1">
      <c r="A36" s="64" t="s">
        <v>35</v>
      </c>
      <c r="B36" s="64"/>
      <c r="G36" s="45"/>
      <c r="H36" s="45"/>
      <c r="M36" s="45"/>
      <c r="R36" s="45"/>
      <c r="Y36" s="46" t="s">
        <v>17</v>
      </c>
    </row>
    <row r="37" spans="1:25" ht="15">
      <c r="A37" s="65" t="s">
        <v>36</v>
      </c>
      <c r="B37" s="65"/>
      <c r="C37" s="47"/>
      <c r="D37" s="48"/>
      <c r="E37" s="48">
        <f>SUM(E11:E32)</f>
        <v>25</v>
      </c>
      <c r="F37" s="48"/>
      <c r="G37" s="49"/>
      <c r="H37" s="47"/>
      <c r="I37" s="48"/>
      <c r="J37" s="48">
        <f>SUM(J11:J32)</f>
        <v>26</v>
      </c>
      <c r="K37" s="48"/>
      <c r="L37" s="49"/>
      <c r="M37" s="47"/>
      <c r="N37" s="48"/>
      <c r="O37" s="48">
        <f>SUM(O11:O32)</f>
        <v>26</v>
      </c>
      <c r="P37" s="48"/>
      <c r="Q37" s="49"/>
      <c r="R37" s="47"/>
      <c r="S37" s="48"/>
      <c r="T37" s="48">
        <f>SUM(T11:T32)</f>
        <v>26</v>
      </c>
      <c r="U37" s="48"/>
      <c r="V37" s="49"/>
      <c r="W37" s="50"/>
      <c r="X37" s="51">
        <f>X11+X13+X15+X17+X19+X21+X23+X25+X27+X29+X31</f>
        <v>600</v>
      </c>
      <c r="Y37" s="66">
        <f>Y11+Y13+Y15+Y17+Y19+Y21+Y23+Y25+Y27+Y29+Y31+Y34+Y35</f>
        <v>90</v>
      </c>
    </row>
    <row r="38" spans="1:25" ht="15">
      <c r="A38" s="67" t="s">
        <v>37</v>
      </c>
      <c r="B38" s="67"/>
      <c r="C38" s="52"/>
      <c r="D38" s="53"/>
      <c r="E38" s="53"/>
      <c r="F38" s="53"/>
      <c r="G38" s="54">
        <f>SUM(G11:G32)</f>
        <v>150</v>
      </c>
      <c r="H38" s="52"/>
      <c r="I38" s="53"/>
      <c r="J38" s="53"/>
      <c r="K38" s="53"/>
      <c r="L38" s="54">
        <f>SUM(L11:L32)</f>
        <v>145</v>
      </c>
      <c r="M38" s="52"/>
      <c r="N38" s="53"/>
      <c r="O38" s="53"/>
      <c r="P38" s="53"/>
      <c r="Q38" s="54">
        <f>SUM(Q11:Q32)</f>
        <v>150</v>
      </c>
      <c r="R38" s="52"/>
      <c r="S38" s="53"/>
      <c r="T38" s="53"/>
      <c r="U38" s="53"/>
      <c r="V38" s="54">
        <f>SUM(V11:V32)</f>
        <v>155</v>
      </c>
      <c r="W38" s="55">
        <f>W11+W13+W15+W17+W19+W21+W23+W25+W27+W29+W31</f>
        <v>0</v>
      </c>
      <c r="X38" s="56">
        <f>G38+L38+Q38+V38+W38</f>
        <v>600</v>
      </c>
      <c r="Y38" s="66"/>
    </row>
    <row r="39" spans="1:25" ht="15">
      <c r="A39" s="57"/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0"/>
    </row>
    <row r="40" spans="1:25" ht="14">
      <c r="A40" s="68" t="str">
        <f>IF(Y37&gt;C7,"Tu as déjà perdu,","Tu peux encore encore jouer,")</f>
        <v>Tu as déjà perdu,</v>
      </c>
      <c r="B40" s="68"/>
      <c r="C40" s="68"/>
      <c r="D40" s="68"/>
      <c r="E40" s="68"/>
      <c r="F40" s="68"/>
      <c r="G40" s="68"/>
      <c r="H40" s="69" t="str">
        <f>IF(Y37&gt;C7,"tu as dépassé de","il te reste")</f>
        <v>tu as dépassé de</v>
      </c>
      <c r="I40" s="69"/>
      <c r="J40" s="69"/>
      <c r="K40" s="69"/>
      <c r="L40" s="69"/>
      <c r="M40" s="70">
        <f>ABS(Y37-C7)</f>
        <v>30</v>
      </c>
      <c r="N40" s="70"/>
      <c r="O40" s="70" t="s">
        <v>38</v>
      </c>
      <c r="P40" s="70"/>
      <c r="Q40" s="70"/>
      <c r="R40" s="71" t="str">
        <f>IF(Y37&gt;C7,"Tous en lutte !","A qui le prochain dédoublement ?")</f>
        <v>Tous en lutte !</v>
      </c>
      <c r="S40" s="71"/>
      <c r="T40" s="71"/>
      <c r="U40" s="71"/>
      <c r="V40" s="71"/>
      <c r="W40" s="71"/>
      <c r="X40" s="71"/>
      <c r="Y40" s="71"/>
    </row>
    <row r="41" spans="1:25" ht="14">
      <c r="A41" s="68"/>
      <c r="B41" s="68"/>
      <c r="C41" s="68"/>
      <c r="D41" s="68"/>
      <c r="E41" s="68"/>
      <c r="F41" s="68"/>
      <c r="G41" s="68"/>
      <c r="H41" s="69"/>
      <c r="I41" s="69"/>
      <c r="J41" s="69"/>
      <c r="K41" s="69"/>
      <c r="L41" s="69"/>
      <c r="M41" s="70"/>
      <c r="N41" s="70"/>
      <c r="O41" s="70"/>
      <c r="P41" s="70"/>
      <c r="Q41" s="70"/>
      <c r="R41" s="71"/>
      <c r="S41" s="71"/>
      <c r="T41" s="71"/>
      <c r="U41" s="71"/>
      <c r="V41" s="71"/>
      <c r="W41" s="71"/>
      <c r="X41" s="71"/>
      <c r="Y41" s="71"/>
    </row>
  </sheetData>
  <mergeCells count="171">
    <mergeCell ref="A1:L1"/>
    <mergeCell ref="M1:Y1"/>
    <mergeCell ref="A3:Y3"/>
    <mergeCell ref="A5:B5"/>
    <mergeCell ref="D5:E5"/>
    <mergeCell ref="K5:N5"/>
    <mergeCell ref="A6:B6"/>
    <mergeCell ref="D6:E6"/>
    <mergeCell ref="K6:N6"/>
    <mergeCell ref="A2:S2"/>
    <mergeCell ref="A7:B7"/>
    <mergeCell ref="D7:E7"/>
    <mergeCell ref="A9:B9"/>
    <mergeCell ref="C9:G9"/>
    <mergeCell ref="H9:L9"/>
    <mergeCell ref="M9:Q9"/>
    <mergeCell ref="R9:V9"/>
    <mergeCell ref="A10:B10"/>
    <mergeCell ref="C10:G10"/>
    <mergeCell ref="H10:L10"/>
    <mergeCell ref="M10:Q10"/>
    <mergeCell ref="R10:V10"/>
    <mergeCell ref="W11:W12"/>
    <mergeCell ref="X11:X12"/>
    <mergeCell ref="Y11:Y12"/>
    <mergeCell ref="A13:B14"/>
    <mergeCell ref="C13:C14"/>
    <mergeCell ref="G13:G14"/>
    <mergeCell ref="H13:H14"/>
    <mergeCell ref="L13:L14"/>
    <mergeCell ref="M13:M14"/>
    <mergeCell ref="Q13:Q14"/>
    <mergeCell ref="R13:R14"/>
    <mergeCell ref="V13:V14"/>
    <mergeCell ref="W13:W14"/>
    <mergeCell ref="X13:X14"/>
    <mergeCell ref="Y13:Y14"/>
    <mergeCell ref="A11:B12"/>
    <mergeCell ref="C11:C12"/>
    <mergeCell ref="G11:G12"/>
    <mergeCell ref="H11:H12"/>
    <mergeCell ref="L11:L12"/>
    <mergeCell ref="M11:M12"/>
    <mergeCell ref="Q11:Q12"/>
    <mergeCell ref="R11:R12"/>
    <mergeCell ref="V11:V12"/>
    <mergeCell ref="W15:W16"/>
    <mergeCell ref="X15:X16"/>
    <mergeCell ref="Y15:Y16"/>
    <mergeCell ref="A17:B18"/>
    <mergeCell ref="C17:C18"/>
    <mergeCell ref="G17:G18"/>
    <mergeCell ref="H17:H18"/>
    <mergeCell ref="L17:L18"/>
    <mergeCell ref="M17:M18"/>
    <mergeCell ref="Q17:Q18"/>
    <mergeCell ref="R17:R18"/>
    <mergeCell ref="V17:V18"/>
    <mergeCell ref="W17:W18"/>
    <mergeCell ref="X17:X18"/>
    <mergeCell ref="Y17:Y18"/>
    <mergeCell ref="A15:B16"/>
    <mergeCell ref="C15:C16"/>
    <mergeCell ref="G15:G16"/>
    <mergeCell ref="H15:H16"/>
    <mergeCell ref="L15:L16"/>
    <mergeCell ref="M15:M16"/>
    <mergeCell ref="Q15:Q16"/>
    <mergeCell ref="R15:R16"/>
    <mergeCell ref="V15:V16"/>
    <mergeCell ref="W19:W20"/>
    <mergeCell ref="X19:X20"/>
    <mergeCell ref="Y19:Y20"/>
    <mergeCell ref="A21:B22"/>
    <mergeCell ref="C21:C22"/>
    <mergeCell ref="G21:G22"/>
    <mergeCell ref="H21:H22"/>
    <mergeCell ref="L21:L22"/>
    <mergeCell ref="M21:M22"/>
    <mergeCell ref="Q21:Q22"/>
    <mergeCell ref="R21:R22"/>
    <mergeCell ref="V21:V22"/>
    <mergeCell ref="W21:W22"/>
    <mergeCell ref="X21:X22"/>
    <mergeCell ref="Y21:Y22"/>
    <mergeCell ref="A19:B20"/>
    <mergeCell ref="C19:C20"/>
    <mergeCell ref="G19:G20"/>
    <mergeCell ref="H19:H20"/>
    <mergeCell ref="L19:L20"/>
    <mergeCell ref="M19:M20"/>
    <mergeCell ref="Q19:Q20"/>
    <mergeCell ref="R19:R20"/>
    <mergeCell ref="V19:V20"/>
    <mergeCell ref="W23:W24"/>
    <mergeCell ref="X23:X24"/>
    <mergeCell ref="Y23:Y24"/>
    <mergeCell ref="A25:B26"/>
    <mergeCell ref="C25:C26"/>
    <mergeCell ref="G25:G26"/>
    <mergeCell ref="H25:H26"/>
    <mergeCell ref="L25:L26"/>
    <mergeCell ref="M25:M26"/>
    <mergeCell ref="Q25:Q26"/>
    <mergeCell ref="R25:R26"/>
    <mergeCell ref="V25:V26"/>
    <mergeCell ref="W25:W26"/>
    <mergeCell ref="X25:X26"/>
    <mergeCell ref="Y25:Y26"/>
    <mergeCell ref="A23:B24"/>
    <mergeCell ref="C23:C24"/>
    <mergeCell ref="G23:G24"/>
    <mergeCell ref="H23:H24"/>
    <mergeCell ref="L23:L24"/>
    <mergeCell ref="M23:M24"/>
    <mergeCell ref="Q23:Q24"/>
    <mergeCell ref="R23:R24"/>
    <mergeCell ref="V23:V24"/>
    <mergeCell ref="X27:X28"/>
    <mergeCell ref="Y27:Y28"/>
    <mergeCell ref="A29:B30"/>
    <mergeCell ref="C29:C30"/>
    <mergeCell ref="G29:G30"/>
    <mergeCell ref="H29:H30"/>
    <mergeCell ref="L29:L30"/>
    <mergeCell ref="M29:M30"/>
    <mergeCell ref="Q29:Q30"/>
    <mergeCell ref="R29:R30"/>
    <mergeCell ref="V29:V30"/>
    <mergeCell ref="W29:W30"/>
    <mergeCell ref="X29:X30"/>
    <mergeCell ref="Y29:Y30"/>
    <mergeCell ref="A27:B28"/>
    <mergeCell ref="C27:G28"/>
    <mergeCell ref="H27:H28"/>
    <mergeCell ref="L27:L28"/>
    <mergeCell ref="M27:M28"/>
    <mergeCell ref="Q27:Q28"/>
    <mergeCell ref="R27:R28"/>
    <mergeCell ref="V27:V28"/>
    <mergeCell ref="W27:W28"/>
    <mergeCell ref="W31:W32"/>
    <mergeCell ref="X31:X32"/>
    <mergeCell ref="Y31:Y32"/>
    <mergeCell ref="A33:B33"/>
    <mergeCell ref="A34:B34"/>
    <mergeCell ref="J34:K34"/>
    <mergeCell ref="O34:P34"/>
    <mergeCell ref="T34:U34"/>
    <mergeCell ref="A35:B35"/>
    <mergeCell ref="A31:B32"/>
    <mergeCell ref="C31:C32"/>
    <mergeCell ref="G31:G32"/>
    <mergeCell ref="H31:H32"/>
    <mergeCell ref="L31:L32"/>
    <mergeCell ref="M31:M32"/>
    <mergeCell ref="Q31:Q32"/>
    <mergeCell ref="R31:R32"/>
    <mergeCell ref="V31:V32"/>
    <mergeCell ref="J35:K35"/>
    <mergeCell ref="O35:P35"/>
    <mergeCell ref="T35:U35"/>
    <mergeCell ref="A36:B36"/>
    <mergeCell ref="A37:B37"/>
    <mergeCell ref="Y37:Y38"/>
    <mergeCell ref="A38:B38"/>
    <mergeCell ref="A40:G41"/>
    <mergeCell ref="H40:L41"/>
    <mergeCell ref="M40:N41"/>
    <mergeCell ref="O40:Q41"/>
    <mergeCell ref="R40:Y41"/>
  </mergeCells>
  <pageMargins left="0.7" right="0.7" top="0.75" bottom="0.75" header="0.511811023622047" footer="0.511811023622047"/>
  <pageSetup paperSize="9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Invité Unsen</dc:creator>
  <dc:description/>
  <cp:lastModifiedBy>Arnaud Cora</cp:lastModifiedBy>
  <cp:revision>1</cp:revision>
  <cp:lastPrinted>2016-01-13T22:52:35Z</cp:lastPrinted>
  <dcterms:created xsi:type="dcterms:W3CDTF">2016-01-07T14:32:25Z</dcterms:created>
  <dcterms:modified xsi:type="dcterms:W3CDTF">2025-11-06T14:58:51Z</dcterms:modified>
  <dc:language>fr-FR</dc:language>
</cp:coreProperties>
</file>